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AA41" i="1" s="1"/>
  <c r="I25" i="2"/>
  <c r="AA38" i="1" s="1"/>
  <c r="H40" i="2"/>
  <c r="H39" i="2"/>
  <c r="K54" i="1" s="1"/>
  <c r="H31" i="2"/>
  <c r="H29" i="2"/>
  <c r="H27" i="2"/>
  <c r="K41" i="1" s="1"/>
  <c r="K38" i="1"/>
  <c r="AA62" i="1"/>
  <c r="AA36" i="1"/>
  <c r="AA33" i="1"/>
  <c r="AA31" i="1"/>
  <c r="AA30" i="1"/>
  <c r="AA25" i="1"/>
  <c r="AA23" i="1"/>
  <c r="AA22" i="1"/>
  <c r="AA20" i="1"/>
  <c r="AA19" i="1"/>
  <c r="K62" i="1"/>
  <c r="K55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<sst xmlns="http://schemas.openxmlformats.org/spreadsheetml/2006/main" count="421" uniqueCount="159">
  <si>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</si>
  <si>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</si>
  <si>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</si>
  <si>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</si>
  <si>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</si>
  <si>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</si>
  <si>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</si>
  <si>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</si>
  <si>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</si>
  <si>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</si>
  <si>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</si>
  <si>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</si>
  <si>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</si>
  <si>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</si>
  <si>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</si>
  <si>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</si>
  <si>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</si>
  <si>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</si>
  <si>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</si>
  <si>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</si>
  <si>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</si>
  <si>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</si>
  <si>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</si>
  <si>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</si>
  <si>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</si>
  <si>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</si>
  <si>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</si>
  <si>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</si>
  <si>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</si>
  <si>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</si>
  <si>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</si>
  <si>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</si>
  <si>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</si>
  <si>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</si>
  <si>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</si>
  <si>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</si>
  <si>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</si>
  <si>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</si>
  <si>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</si>
  <si>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</si>
  <si>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</si>
  <si>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</si>
  <si>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</si>
  <si>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</si>
  <si>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</si>
  <si>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</si>
  <si>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</si>
  <si>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</si>
  <si>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</si>
  <si>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</si>
  <si>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</si>
  <si>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</si>
  <si>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</si>
  <si>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</si>
  <si>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</si>
  <si>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</si>
  <si>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</si>
  <si>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</si>
  <si>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</si>
  <si>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</si>
  <si>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</si>
  <si>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</si>
  <si>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</si>
  <si>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</si>
  <si>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</si>
  <si>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</si>
  <si>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</si>
  <si>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</si>
  <si>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</si>
  <si>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</si>
  <si>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</si>
  <si>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</si>
  <si>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</si>
  <si>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</si>
  <si>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</si>
  <si>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</si>
  <si>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</si>
  <si>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</si>
  <si>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</si>
  <si>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</si>
  <si>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</si>
  <si>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</si>
  <si>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</si>
  <si>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</si>
  <si>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</si>
  <si>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</si>
  <si>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</si>
  <si>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</si>
  <si>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</si>
  <si>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</si>
  <si>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</si>
  <si>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</si>
  <si>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</si>
  <si>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</si>
  <si>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</si>
  <si>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</si>
  <si>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</si>
  <si>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</si>
  <si>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</si>
  <si>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</si>
  <si>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</si>
  <si>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</si>
  <si>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</si>
  <si>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</si>
  <si>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</si>
  <si>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</si>
  <si>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</si>
  <si>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</si>
  <si>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</si>
  <si>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</si>
  <si>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</si>
  <si>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</si>
  <si>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</si>
  <si>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</si>
  <si>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</si>
  <si>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</si>
  <si>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</si>
  <si>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</si>
  <si>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</si>
  <si>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</si>
  <si>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</si>
  <si>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</si>
  <si>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</si>
  <si>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</si>
  <si>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</si>
  <si>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</si>
  <si>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</si>
  <si>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</si>
  <si>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</si>
  <si>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</si>
  <si>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</si>
  <si>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</si>
  <si>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</si>
  <si>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</si>
  <si>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</si>
  <si>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</si>
  <si>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</si>
  <si>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</si>
  <si>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</si>
  <si>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</si>
  <si>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</si>
  <si>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</si>
  <si>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</si>
  <si>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</si>
  <si>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</si>
  <si>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</si>
  <si>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</si>
  <si>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</si>
  <si>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</si>
  <si>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</si>
  <si>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</si>
  <si>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</si>
  <si>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</si>
  <si>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</si>
  <si>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</si>
  <si>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</si>
  <si>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Освіти 17</t>
  </si>
  <si>
    <t xml:space="preserve">          за адресою: м.Вишневе  вул. Освіти 17</t>
  </si>
  <si>
    <t xml:space="preserve">   за адресою: м.Вишневе  вул. Освіти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</si>
</sst>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3">
          <cell r="C13">
            <v>209.405</v>
          </cell>
          <cell r="D13">
            <v>28.341999999999999</v>
          </cell>
          <cell r="S13">
            <v>0.66</v>
          </cell>
          <cell r="T13">
            <v>0.09</v>
          </cell>
          <cell r="V13">
            <v>39.409999999999997</v>
          </cell>
          <cell r="W13">
            <v>5.33</v>
          </cell>
          <cell r="AE13">
            <v>1.35</v>
          </cell>
          <cell r="AF13">
            <v>0.18</v>
          </cell>
          <cell r="AH13">
            <v>7.7</v>
          </cell>
          <cell r="AI13">
            <v>1.04</v>
          </cell>
          <cell r="AN13">
            <v>5.17</v>
          </cell>
          <cell r="AO13">
            <v>0.7</v>
          </cell>
          <cell r="AT13">
            <v>18.829999999999998</v>
          </cell>
          <cell r="AU13">
            <v>2.5499999999999998</v>
          </cell>
          <cell r="BC13">
            <v>15.98</v>
          </cell>
          <cell r="BD13">
            <v>2.15</v>
          </cell>
          <cell r="BI13">
            <v>3.98</v>
          </cell>
          <cell r="BJ13">
            <v>0.53</v>
          </cell>
          <cell r="BO13">
            <v>8.3800000000000008</v>
          </cell>
          <cell r="BP13">
            <v>1.1299999999999999</v>
          </cell>
          <cell r="BU13">
            <v>0.7</v>
          </cell>
          <cell r="BV13">
            <v>0.09</v>
          </cell>
          <cell r="CG13">
            <v>0</v>
          </cell>
          <cell r="CH13">
            <v>0</v>
          </cell>
          <cell r="CJ13">
            <v>9.24</v>
          </cell>
          <cell r="CK13">
            <v>1.25</v>
          </cell>
          <cell r="DB13">
            <v>230873.95</v>
          </cell>
          <cell r="DC13">
            <v>31245.98</v>
          </cell>
          <cell r="DK13">
            <v>16065.44</v>
          </cell>
          <cell r="DL13">
            <v>2175.39</v>
          </cell>
          <cell r="DR13">
            <v>556.05999999999995</v>
          </cell>
          <cell r="DS13">
            <v>54.02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1" activePane="bottomRight" state="frozen"/>
      <selection pane="topRight" activeCell="I1" sqref="I1"/>
      <selection pane="bottomLeft" activeCell="A13" sqref="A13"/>
      <selection pane="bottomRight" activeCell="AA63" sqref="AA63:AA6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375.12000000000006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330.43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44.69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44.69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281.73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248.16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33.57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33.57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262.12</v>
      </c>
      <c r="H19" s="53">
        <v>0</v>
      </c>
      <c r="I19" s="53">
        <v>0</v>
      </c>
      <c r="J19" s="53">
        <v>0</v>
      </c>
      <c r="K19" s="72">
        <f>ROUND('[1]Витрати 20 -21'!$DB$13/1000,2)</f>
        <v>230.87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31.25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20 -21'!$DC$13/1000,2)</f>
        <v>31.25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18.25</v>
      </c>
      <c r="H20" s="53">
        <v>0</v>
      </c>
      <c r="I20" s="53">
        <v>0</v>
      </c>
      <c r="J20" s="53">
        <v>0</v>
      </c>
      <c r="K20" s="72">
        <f>ROUND('[1]Витрати 20 -21'!$DK$13/1000,2)</f>
        <v>16.07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2.1800000000000002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20 -21'!$DL$13/1000,2)</f>
        <v>2.1800000000000002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0.6100000000000001</v>
      </c>
      <c r="H22" s="53">
        <v>0</v>
      </c>
      <c r="I22" s="53">
        <v>0</v>
      </c>
      <c r="J22" s="53">
        <v>0</v>
      </c>
      <c r="K22" s="72">
        <f>ROUND('[1]Витрати 20 -21'!$DR$13/1000,2)</f>
        <v>0.56000000000000005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0.05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20 -21'!$DS$13/1000,2)</f>
        <v>0.05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0.75</v>
      </c>
      <c r="H23" s="53"/>
      <c r="I23" s="53"/>
      <c r="J23" s="53"/>
      <c r="K23" s="146">
        <f>ROUND('[1]Витрати 20 -21'!$S$13,2)</f>
        <v>0.66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0.09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20 -21'!$T$13,2)</f>
        <v>0.09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44.739999999999995</v>
      </c>
      <c r="H25" s="53"/>
      <c r="I25" s="53"/>
      <c r="J25" s="53"/>
      <c r="K25" s="146">
        <f>ROUND('[1]Витрати 20 -21'!$V$13,2)</f>
        <v>39.409999999999997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5.33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20 -21'!$W$13,2)</f>
        <v>5.33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20.11</v>
      </c>
      <c r="H27" s="53">
        <v>0</v>
      </c>
      <c r="I27" s="53">
        <v>0</v>
      </c>
      <c r="J27" s="53">
        <v>0</v>
      </c>
      <c r="K27" s="53">
        <f>ROUND(K28+K29+K30+K31,2)</f>
        <v>17.72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2.3899999999999997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2.39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9.84</v>
      </c>
      <c r="H28" s="53"/>
      <c r="I28" s="53"/>
      <c r="J28" s="53"/>
      <c r="K28" s="131">
        <f>ROUND(K25*22%,2)</f>
        <v>8.67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1.17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1.17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1.53</v>
      </c>
      <c r="H30" s="53">
        <v>0</v>
      </c>
      <c r="I30" s="53">
        <v>0</v>
      </c>
      <c r="J30" s="53">
        <v>0</v>
      </c>
      <c r="K30" s="72">
        <f>ROUND('[1]Витрати 20 -21'!$AE$13,2)</f>
        <v>1.35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0.18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20 -21'!$AF$13,2)</f>
        <v>0.18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8.74</v>
      </c>
      <c r="H31" s="53">
        <v>0</v>
      </c>
      <c r="I31" s="53">
        <v>0</v>
      </c>
      <c r="J31" s="53">
        <v>0</v>
      </c>
      <c r="K31" s="72">
        <f>ROUND('[1]Витрати 20 -21'!$AH$13,2)</f>
        <v>7.7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1.04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20 -21'!$AI$13,2)</f>
        <v>1.04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28.54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25.14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3.4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3.4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5.87</v>
      </c>
      <c r="H33" s="53">
        <v>0</v>
      </c>
      <c r="I33" s="53">
        <v>0</v>
      </c>
      <c r="J33" s="53">
        <v>0</v>
      </c>
      <c r="K33" s="72">
        <f>ROUND('[1]Витрати 20 -21'!$AN$13,2)</f>
        <v>5.17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0.7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20 -21'!$AO$13,2)</f>
        <v>0.7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1.2899999999999998</v>
      </c>
      <c r="H34" s="131">
        <v>0</v>
      </c>
      <c r="I34" s="131">
        <v>0</v>
      </c>
      <c r="J34" s="131">
        <v>0</v>
      </c>
      <c r="K34" s="133">
        <f>ROUND(K33*22%,2)</f>
        <v>1.1399999999999999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0.15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0.15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21.38</v>
      </c>
      <c r="H36" s="53">
        <v>0</v>
      </c>
      <c r="I36" s="53">
        <v>0</v>
      </c>
      <c r="J36" s="53">
        <v>0</v>
      </c>
      <c r="K36" s="72">
        <f>ROUND('[1]Витрати 20 -21'!$AT$13,2)</f>
        <v>18.829999999999998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2.5499999999999998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20 -21'!$AU$13,2)</f>
        <v>2.5499999999999998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25.76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22.71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3.05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3.05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17.54</v>
      </c>
      <c r="H38" s="53">
        <v>0</v>
      </c>
      <c r="I38" s="53">
        <v>0</v>
      </c>
      <c r="J38" s="53">
        <v>0</v>
      </c>
      <c r="K38" s="72">
        <f>ROUND('[1]Витрати 20 -21'!$BC$13-'Додаток 3'!H25,2)</f>
        <v>15.46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2.08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20 -21'!$BD$13-'Додаток 3'!I25,2)</f>
        <v>2.08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3.86</v>
      </c>
      <c r="H39" s="131">
        <v>0</v>
      </c>
      <c r="I39" s="131">
        <v>0</v>
      </c>
      <c r="J39" s="131">
        <v>0</v>
      </c>
      <c r="K39" s="133">
        <f>ROUND(K38*22%,2)</f>
        <v>3.4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0.46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0.46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4.3600000000000003</v>
      </c>
      <c r="H41" s="53">
        <v>0</v>
      </c>
      <c r="I41" s="53">
        <v>0</v>
      </c>
      <c r="J41" s="53">
        <v>0</v>
      </c>
      <c r="K41" s="72">
        <f>ROUND('[1]Витрати 20 -21'!$BI$13-'Додаток 3'!H27,2)</f>
        <v>3.85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0.51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20 -21'!$BJ$13-'Додаток 3'!I27,2)</f>
        <v>0.51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46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47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400.88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353.14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47.739999999999995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47.74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22.14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19.510000000000002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2.63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2.63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3.9799999999999995</v>
      </c>
      <c r="H52" s="79" t="s">
        <v>46</v>
      </c>
      <c r="I52" s="79" t="s">
        <v>46</v>
      </c>
      <c r="J52" s="53">
        <v>0</v>
      </c>
      <c r="K52" s="39">
        <f>ROUND(18%*(K53+K54+K55+K57)/82%,2)</f>
        <v>3.51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0.47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0.47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10.149999999999999</v>
      </c>
      <c r="H54" s="79" t="s">
        <v>46</v>
      </c>
      <c r="I54" s="79" t="s">
        <v>46</v>
      </c>
      <c r="J54" s="53">
        <v>0</v>
      </c>
      <c r="K54" s="72">
        <f>ROUND('[1]Витрати 20 -21'!$CJ$13-'Додаток 3'!H39,2)</f>
        <v>8.94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1.21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20 -21'!$CK$13-'Додаток 3'!I39,2)</f>
        <v>1.21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20 -21'!$CG$13-'Додаток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20 -21'!$CH$13-'Додаток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8.01</v>
      </c>
      <c r="H57" s="79" t="s">
        <v>46</v>
      </c>
      <c r="I57" s="79" t="s">
        <v>46</v>
      </c>
      <c r="J57" s="53">
        <v>0</v>
      </c>
      <c r="K57" s="39">
        <f>ROUND(K49*2%,2)</f>
        <v>7.06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0.95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0.95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423.02</v>
      </c>
      <c r="H58" s="53">
        <v>0</v>
      </c>
      <c r="I58" s="53">
        <v>0</v>
      </c>
      <c r="J58" s="53">
        <v>0</v>
      </c>
      <c r="K58" s="53">
        <f>ROUND(K49+K51,2)</f>
        <v>372.65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50.37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50.37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1779.2863842656268</v>
      </c>
      <c r="H59" s="53">
        <v>0</v>
      </c>
      <c r="I59" s="53">
        <v>0</v>
      </c>
      <c r="J59" s="53">
        <v>0</v>
      </c>
      <c r="K59" s="53">
        <f>ROUND(K58/K62*1000,2)</f>
        <v>1779.57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1777.2199999999998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1777.22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1102.5165406924166</v>
      </c>
      <c r="H60" s="53">
        <v>0</v>
      </c>
      <c r="I60" s="53">
        <v>0</v>
      </c>
      <c r="J60" s="53">
        <v>0</v>
      </c>
      <c r="K60" s="53">
        <f>ROUND(K19/K62*1000,2)</f>
        <v>1102.5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1102.5999999999999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1102.5999999999999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676.76984357321021</v>
      </c>
      <c r="H61" s="53">
        <v>0</v>
      </c>
      <c r="I61" s="53">
        <v>0</v>
      </c>
      <c r="J61" s="53">
        <v>0</v>
      </c>
      <c r="K61" s="53">
        <f>ROUND(K59-K60,2)</f>
        <v>677.07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674.62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674.62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237.74700000000001</v>
      </c>
      <c r="H62" s="53">
        <v>0</v>
      </c>
      <c r="I62" s="53">
        <v>0</v>
      </c>
      <c r="J62" s="53">
        <v>0</v>
      </c>
      <c r="K62" s="87">
        <f>ROUND('[1]Витрати 20 -21'!$C$13,3)</f>
        <v>209.405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28.341999999999999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20 -21'!$D$13,3)</f>
        <v>28.341999999999999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237.74700000000001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209.405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28.341999999999999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28.341999999999999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1686.1621808056461</v>
      </c>
      <c r="H68" s="53">
        <v>0</v>
      </c>
      <c r="I68" s="53">
        <v>0</v>
      </c>
      <c r="J68" s="53">
        <v>0</v>
      </c>
      <c r="K68" s="53">
        <f>ROUND(K49/K67*1000,2)</f>
        <v>1686.4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1684.43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1684.43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31" zoomScale="60" workbookViewId="0">
      <selection activeCell="J26" sqref="J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157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0.87</v>
      </c>
      <c r="H24" s="92">
        <f>ROUND(H25+H26+H27,2)</f>
        <v>0.76</v>
      </c>
      <c r="I24" s="92">
        <f>ROUND(I25+I26+I27,2)</f>
        <v>0.11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0.59000000000000008</v>
      </c>
      <c r="H25" s="93">
        <f>ROUND('[1]Витрати 20 -21'!$BC$13*'[1]Витрати 20 -21'!$BL$28%,2)</f>
        <v>0.52</v>
      </c>
      <c r="I25" s="93">
        <f>ROUND('[1]Витрати 20 -21'!$BD$13*'[1]Витрати 20 -21'!$BM$28%,2)</f>
        <v>7.0000000000000007E-2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0.13</v>
      </c>
      <c r="H26" s="92">
        <f>ROUND(H25*22%,2)</f>
        <v>0.11</v>
      </c>
      <c r="I26" s="92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0.15</v>
      </c>
      <c r="H27" s="93">
        <f>ROUND('[1]Витрати 20 -21'!$BI$13*'[1]Витрати 20 -21'!$BL$28%,2)</f>
        <v>0.13</v>
      </c>
      <c r="I27" s="97">
        <f>ROUND('[1]Витрати 20 -21'!$BJ$13*'[1]Витрати 20 -21'!$BM$28%,2)</f>
        <v>0.02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12.39</v>
      </c>
      <c r="H28" s="92">
        <f>ROUND(H29+H30+H31,2)</f>
        <v>10.92</v>
      </c>
      <c r="I28" s="92">
        <f>ROUND(I29+I30+I31,2)</f>
        <v>1.47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9.5100000000000016</v>
      </c>
      <c r="H29" s="93">
        <f>ROUND('[1]Витрати 20 -21'!$BO$13,2)</f>
        <v>8.3800000000000008</v>
      </c>
      <c r="I29" s="93">
        <f>ROUND('[1]Витрати 20 -21'!$BP$13,2)</f>
        <v>1.1299999999999999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2.09</v>
      </c>
      <c r="H30" s="92">
        <f>ROUND(H29*22%,2)</f>
        <v>1.84</v>
      </c>
      <c r="I30" s="92">
        <f>ROUND(I29*22%,2)</f>
        <v>0.25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0.78999999999999992</v>
      </c>
      <c r="H31" s="93">
        <f>ROUND('[1]Витрати 20 -21'!$BU$13,2)</f>
        <v>0.7</v>
      </c>
      <c r="I31" s="93">
        <f>ROUND('[1]Витрати 20 -21'!$BV$13,2)</f>
        <v>0.09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13.26</v>
      </c>
      <c r="H34" s="92">
        <f>ROUND(H13+H24+H28+H32+H33,2)</f>
        <v>11.68</v>
      </c>
      <c r="I34" s="92">
        <f>ROUND(I13+I24+I28+I32+I33,2)</f>
        <v>1.58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0.74</v>
      </c>
      <c r="H36" s="92">
        <f>ROUND(H37+H38+H39+H40+H41,2)</f>
        <v>0.65</v>
      </c>
      <c r="I36" s="92">
        <f>ROUND(I37+I38+I39+I40+I41,2)</f>
        <v>0.09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0.13999999999999999</v>
      </c>
      <c r="H37" s="95">
        <f>ROUND(18%*(H38+H39+H40+H41)/82%,2)</f>
        <v>0.12</v>
      </c>
      <c r="I37" s="95">
        <f>ROUND(18%*(I38+I39+I40+I41)/82%,2)</f>
        <v>0.02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0.33999999999999997</v>
      </c>
      <c r="H39" s="93">
        <f>ROUND('[1]Витрати 20 -21'!$CJ$13*'[1]Витрати 20 -21'!$BL$28%,2)</f>
        <v>0.3</v>
      </c>
      <c r="I39" s="93">
        <f>ROUND('[1]Витрати 20 -21'!$CK$13*'[1]Витрати 20 -21'!$BM$28%,2)</f>
        <v>0.04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20 -21'!$CG$13*'[1]Витрати 20 -21'!$BL$28%,2)</f>
        <v>0</v>
      </c>
      <c r="I40" s="93">
        <f>ROUND('[1]Витрати 20 -21'!$CH$13*'[1]Витрати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0.26</v>
      </c>
      <c r="H41" s="92">
        <f>ROUND(H34*2%,2)</f>
        <v>0.23</v>
      </c>
      <c r="I41" s="92">
        <f>ROUND(I34*2%,2)</f>
        <v>0.03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14</v>
      </c>
      <c r="H42" s="92">
        <f>ROUND(H34+H36,2)</f>
        <v>12.33</v>
      </c>
      <c r="I42" s="92">
        <f>ROUND(I34+I36,2)</f>
        <v>1.67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58.886126849129532</v>
      </c>
      <c r="H43" s="92">
        <f>ROUND(H42/H44*1000,2)</f>
        <v>58.88</v>
      </c>
      <c r="I43" s="92">
        <f>ROUND(I42/I44*1000,2)</f>
        <v>58.92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237.74700000000001</v>
      </c>
      <c r="H44" s="101">
        <f>ROUND('Додаток 1'!K67,3)</f>
        <v>209.405</v>
      </c>
      <c r="I44" s="101">
        <f>ROUND('Додаток 1'!AA67,3)</f>
        <v>28.341999999999999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209.41</v>
      </c>
      <c r="H45" s="92">
        <f>ROUND(H44,2)</f>
        <v>209.41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28.341999999999999</v>
      </c>
      <c r="H48" s="92">
        <v>0</v>
      </c>
      <c r="I48" s="100">
        <f>I44</f>
        <v>28.341999999999999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7" zoomScale="60" workbookViewId="0">
      <selection activeCell="C3" sqref="C3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1779.29</v>
      </c>
      <c r="G12" s="209">
        <f>ROUND('Додаток 1'!K59,2)</f>
        <v>1779.57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1777.22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1686.1621808056461</v>
      </c>
      <c r="G13" s="213">
        <f>('Додаток 1'!K49)/G37*1000</f>
        <v>1686.3971729423843</v>
      </c>
      <c r="H13" s="214"/>
      <c r="I13" s="53">
        <v>0</v>
      </c>
      <c r="J13" s="53">
        <v>0</v>
      </c>
      <c r="K13" s="55">
        <f>('Додаток 1'!AA49)/K37*1000</f>
        <v>1684.425940300614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93.127819194353833</v>
      </c>
      <c r="G15" s="217">
        <f>G12-G13</f>
        <v>93.172827057615677</v>
      </c>
      <c r="H15" s="218"/>
      <c r="I15" s="53">
        <v>0</v>
      </c>
      <c r="J15" s="53">
        <v>0</v>
      </c>
      <c r="K15" s="53">
        <f>K12-K13</f>
        <v>92.794059699386025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58.89</v>
      </c>
      <c r="G20" s="209">
        <f>ROUND('Додаток 3'!H43,2)</f>
        <v>58.88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58.92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55.773574429961258</v>
      </c>
      <c r="G21" s="213">
        <f>('Додаток 3'!H34)/G37*1000</f>
        <v>55.777082686659817</v>
      </c>
      <c r="H21" s="214"/>
      <c r="I21" s="53">
        <v>0</v>
      </c>
      <c r="J21" s="53">
        <v>0</v>
      </c>
      <c r="K21" s="53">
        <f>('Додаток 3'!I34)/K37*1000</f>
        <v>55.747653658880822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3.1164255700387429</v>
      </c>
      <c r="G23" s="217">
        <f>G20-G21</f>
        <v>3.1029173133401855</v>
      </c>
      <c r="H23" s="218"/>
      <c r="I23" s="53">
        <v>0</v>
      </c>
      <c r="J23" s="53">
        <v>0</v>
      </c>
      <c r="K23" s="53">
        <f>K20-K21</f>
        <v>3.1723463411191801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1838.18</v>
      </c>
      <c r="G24" s="209">
        <f>G12+G16+G20</f>
        <v>1838.45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1836.14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1741.9357552356073</v>
      </c>
      <c r="G25" s="219">
        <f>G13+G17+G21</f>
        <v>1742.1742556290442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1740.1735939594948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96.244244764392576</v>
      </c>
      <c r="G27" s="219">
        <f>G15+G19+G23</f>
        <v>96.275744370955863</v>
      </c>
      <c r="H27" s="220"/>
      <c r="I27" s="39">
        <v>0</v>
      </c>
      <c r="J27" s="39">
        <f t="shared" ref="J27" si="6">J24-J25-J26</f>
        <v>0</v>
      </c>
      <c r="K27" s="39">
        <f>K15+K19+K23</f>
        <v>95.966406040505206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437.02</v>
      </c>
      <c r="G28" s="221">
        <f>G29+G30+G31</f>
        <v>384.98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52.04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414.14</v>
      </c>
      <c r="G29" s="223">
        <f>ROUND('Додаток 1'!K49+'Додаток 3'!H34,2)</f>
        <v>364.82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49.32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22.88</v>
      </c>
      <c r="G31" s="223">
        <f>ROUND('Додаток 1'!K51+'Додаток 3'!H36,2)</f>
        <v>20.16</v>
      </c>
      <c r="H31" s="224"/>
      <c r="I31" s="83">
        <v>0</v>
      </c>
      <c r="J31" s="83">
        <v>0</v>
      </c>
      <c r="K31" s="77">
        <f>ROUND('Додаток 1'!AA51+'Додаток 3'!I36,2)</f>
        <v>2.72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437.02</v>
      </c>
      <c r="G32" s="219">
        <f t="shared" ref="G32:K32" si="8">G28</f>
        <v>384.98</v>
      </c>
      <c r="H32" s="220"/>
      <c r="I32" s="39">
        <v>0</v>
      </c>
      <c r="J32" s="39">
        <v>0</v>
      </c>
      <c r="K32" s="39">
        <f t="shared" si="8"/>
        <v>52.04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414.14</v>
      </c>
      <c r="G33" s="219">
        <f t="shared" ref="G33:K33" si="9">G29</f>
        <v>364.82</v>
      </c>
      <c r="H33" s="220"/>
      <c r="I33" s="39">
        <f t="shared" si="9"/>
        <v>0</v>
      </c>
      <c r="J33" s="39">
        <f t="shared" si="9"/>
        <v>0</v>
      </c>
      <c r="K33" s="39">
        <f t="shared" si="9"/>
        <v>49.32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22.88</v>
      </c>
      <c r="G35" s="219">
        <f t="shared" ref="G35:K35" si="10">G32-G33-G34</f>
        <v>20.160000000000025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2.7199999999999989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237.74700000000001</v>
      </c>
      <c r="G36" s="227">
        <f t="shared" ref="G36:K36" si="11">G37+G38</f>
        <v>209.405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28.341999999999999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237.74700000000001</v>
      </c>
      <c r="G37" s="229">
        <f>'Додаток 1'!K67</f>
        <v>209.405</v>
      </c>
      <c r="H37" s="230"/>
      <c r="I37" s="40">
        <v>0</v>
      </c>
      <c r="J37" s="40">
        <v>0</v>
      </c>
      <c r="K37" s="99">
        <f>'Додаток 1'!AA67</f>
        <v>28.341999999999999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5.523064166334076</v>
      </c>
      <c r="G40" s="221">
        <f t="shared" ref="G40:K40" si="12">G15/G13*100</f>
        <v>5.5249634281021729</v>
      </c>
      <c r="H40" s="222"/>
      <c r="I40" s="83">
        <v>0</v>
      </c>
      <c r="J40" s="83">
        <v>0</v>
      </c>
      <c r="K40" s="83">
        <f t="shared" si="12"/>
        <v>5.5089426895684932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5.5876382352941256</v>
      </c>
      <c r="G42" s="239">
        <f t="shared" ref="G42:K42" si="13">G23/G21*100</f>
        <v>5.5630684931506993</v>
      </c>
      <c r="H42" s="240"/>
      <c r="I42" s="84">
        <v>0</v>
      </c>
      <c r="J42" s="84">
        <v>0</v>
      </c>
      <c r="K42" s="84">
        <f t="shared" si="13"/>
        <v>5.6905468354430244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5.5251317090838956</v>
      </c>
      <c r="G43" s="243">
        <f t="shared" ref="G43:K43" si="14">G27/G25*100</f>
        <v>5.5261833918096626</v>
      </c>
      <c r="H43" s="244"/>
      <c r="I43" s="85">
        <v>0</v>
      </c>
      <c r="J43" s="85">
        <v>0</v>
      </c>
      <c r="K43" s="85">
        <f t="shared" si="14"/>
        <v>5.5147605028386018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2021-05-31T13:24:14Z</dcterms:modified>
</cp:coreProperties>
</file>